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9-Wilmington MH 123122\Files to Upload\Needs to be Updated\"/>
    </mc:Choice>
  </mc:AlternateContent>
  <xr:revisionPtr revIDLastSave="0" documentId="13_ncr:1_{89399222-B7E6-4893-A59D-E3936A2E672D}" xr6:coauthVersionLast="47" xr6:coauthVersionMax="47" xr10:uidLastSave="{00000000-0000-0000-0000-000000000000}"/>
  <bookViews>
    <workbookView xWindow="21168" yWindow="-100" windowWidth="21467" windowHeight="11576" activeTab="1" xr2:uid="{975DCBAF-E8A6-43DD-894F-040CA7B770CA}"/>
  </bookViews>
  <sheets>
    <sheet name="Acctg" sheetId="1" r:id="rId1"/>
    <sheet name="Employee Totals by Account" sheetId="2" r:id="rId2"/>
  </sheets>
  <definedNames>
    <definedName name="_xlnm._FilterDatabase" localSheetId="1" hidden="1">'Employee Totals by Account'!#REF!</definedName>
    <definedName name="Beginning_Balance">-FV(Interest_Rate/12,Payment_Number-1,-Monthly_Payment,Loan_Amount)</definedName>
    <definedName name="CHealthLife" localSheetId="1">'Employee Totals by Account'!$Q$5:$Q$23</definedName>
    <definedName name="CHealthLife">#REF!</definedName>
    <definedName name="COtherBen" localSheetId="1">'Employee Totals by Account'!$R$5:$R$23</definedName>
    <definedName name="COtherBen">#REF!</definedName>
    <definedName name="CPens" localSheetId="1">'Employee Totals by Account'!$N$5:$N$23</definedName>
    <definedName name="CPens">#REF!</definedName>
    <definedName name="CPRTax" localSheetId="1">'Employee Totals by Account'!$I$5:$I$23</definedName>
    <definedName name="CPRTax">#REF!</definedName>
    <definedName name="CWage" localSheetId="1">'Employee Totals by Account'!$G$5:$G$23</definedName>
    <definedName name="CWage">#REF!</definedName>
    <definedName name="CWorkC" localSheetId="1">'Employee Totals by Account'!$J$5:$J$23</definedName>
    <definedName name="CWorkC">#REF!</definedName>
    <definedName name="Dental" localSheetId="1">'Employee Totals by Account'!$G$30</definedName>
    <definedName name="Dental">#REF!</definedName>
    <definedName name="EBLnRange" localSheetId="1">'Employee Totals by Account'!$A$4:$A$23</definedName>
    <definedName name="EBLnRange">#REF!</definedName>
    <definedName name="Ending_Balance">-FV(Interest_Rate/12,Payment_Number,-Monthly_Payment,Loan_Amount)</definedName>
    <definedName name="Health" localSheetId="1">'Employee Totals by Account'!$G$29</definedName>
    <definedName name="Health">#REF!</definedName>
    <definedName name="HealthLife" localSheetId="1">'Employee Totals by Account'!$G$29</definedName>
    <definedName name="HealthLife">#REF!</definedName>
    <definedName name="Interest">-IPMT(Interest_Rate/12,Payment_Number,Number_of_Payments,Loan_Amount)</definedName>
    <definedName name="Last_Row">IF(Values_Entered,Header_Row+Number_of_Payments,Header_Row)</definedName>
    <definedName name="Life" localSheetId="1">'Employee Totals by Account'!$G$31</definedName>
    <definedName name="Life">#REF!</definedName>
    <definedName name="Loan_Not_Paid">IF(Payment_Number&lt;=Number_of_Payments,1,0)</definedName>
    <definedName name="Monthly_Payment">-PMT(Interest_Rate/12,Number_of_Payments,Loan_Amount)</definedName>
    <definedName name="Other" localSheetId="1">'Employee Totals by Account'!$G$34</definedName>
    <definedName name="Other">#REF!</definedName>
    <definedName name="Other2" localSheetId="1">'Employee Totals by Account'!$G$35</definedName>
    <definedName name="Other2">#REF!</definedName>
    <definedName name="Payment_Date">DATE(YEAR(Loan_Start),MONTH(Loan_Start)+Payment_Number,DAY(Loan_Start))</definedName>
    <definedName name="Payment_Number">ROW()-Header_Row</definedName>
    <definedName name="Penwion" localSheetId="1">'Employee Totals by Account'!$G$33</definedName>
    <definedName name="Penwion">#REF!</definedName>
    <definedName name="Principal">-PPMT(Interest_Rate/12,Payment_Number,Number_of_Payments,Loan_Amount)</definedName>
    <definedName name="Principal2">-PPMT(Interest_Rate/12,Payment_Number,Number_of_Payments,Loan_Amount)</definedName>
    <definedName name="PRTax" localSheetId="1">'Employee Totals by Account'!$G$28</definedName>
    <definedName name="PRTax">#REF!</definedName>
    <definedName name="SalAcct" localSheetId="1">'Employee Totals by Account'!$B$5:$B$23</definedName>
    <definedName name="SalAcct">#REF!</definedName>
    <definedName name="TotBenRange" localSheetId="1">'Employee Totals by Account'!$Q$4:$Q$23</definedName>
    <definedName name="TotBenRange">#REF!</definedName>
    <definedName name="TotTaxRange" localSheetId="1">'Employee Totals by Account'!$R$4</definedName>
    <definedName name="TotTaxRange">#REF!</definedName>
    <definedName name="values_e">IF(Loan_Amount*Interest_Rate*Loan_Years*Loan_Start&gt;0,1,0)</definedName>
    <definedName name="Values_Entered">IF(Loan_Amount*Interest_Rate*Loan_Years*Loan_Start&gt;0,1,0)</definedName>
    <definedName name="WorkC" localSheetId="1">'Employee Totals by Account'!$G$32</definedName>
    <definedName name="Work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40" i="2" l="1"/>
  <c r="N40" i="2"/>
  <c r="M40" i="2"/>
  <c r="L40" i="2"/>
  <c r="K40" i="2"/>
  <c r="J40" i="2"/>
  <c r="I40" i="2"/>
  <c r="R39" i="2"/>
  <c r="Q39" i="2"/>
  <c r="P39" i="2"/>
  <c r="R38" i="2"/>
  <c r="Q38" i="2"/>
  <c r="P38" i="2"/>
  <c r="F35" i="2"/>
  <c r="G35" i="2"/>
  <c r="G34" i="2"/>
  <c r="H35" i="2" s="1"/>
  <c r="G33" i="2"/>
  <c r="F33" i="2"/>
  <c r="F32" i="2"/>
  <c r="G32" i="2"/>
  <c r="F31" i="2"/>
  <c r="G31" i="2"/>
  <c r="F30" i="2"/>
  <c r="G30" i="2"/>
  <c r="F29" i="2"/>
  <c r="G29" i="2"/>
  <c r="F28" i="2"/>
  <c r="G28" i="2" s="1"/>
  <c r="E36" i="2"/>
  <c r="D24" i="2"/>
  <c r="E23" i="2"/>
  <c r="F23" i="2" s="1"/>
  <c r="F22" i="2"/>
  <c r="E22" i="2"/>
  <c r="F21" i="2"/>
  <c r="E21" i="2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G24" i="2"/>
  <c r="H12" i="2" s="1"/>
  <c r="E5" i="2"/>
  <c r="F5" i="2" s="1"/>
  <c r="H20" i="2" l="1"/>
  <c r="H8" i="2"/>
  <c r="N8" i="2" s="1"/>
  <c r="H16" i="2"/>
  <c r="M8" i="2"/>
  <c r="L8" i="2"/>
  <c r="K8" i="2"/>
  <c r="J8" i="2"/>
  <c r="I8" i="2"/>
  <c r="O8" i="2"/>
  <c r="L12" i="2"/>
  <c r="K12" i="2"/>
  <c r="J12" i="2"/>
  <c r="I12" i="2"/>
  <c r="O12" i="2"/>
  <c r="N12" i="2"/>
  <c r="M12" i="2"/>
  <c r="M16" i="2"/>
  <c r="L16" i="2"/>
  <c r="K16" i="2"/>
  <c r="I16" i="2"/>
  <c r="J16" i="2"/>
  <c r="O16" i="2"/>
  <c r="N16" i="2"/>
  <c r="L20" i="2"/>
  <c r="K20" i="2"/>
  <c r="J20" i="2"/>
  <c r="I20" i="2"/>
  <c r="O20" i="2"/>
  <c r="N20" i="2"/>
  <c r="M20" i="2"/>
  <c r="F24" i="2"/>
  <c r="H22" i="2"/>
  <c r="H23" i="2"/>
  <c r="G40" i="2"/>
  <c r="H9" i="2"/>
  <c r="H13" i="2"/>
  <c r="H17" i="2"/>
  <c r="G26" i="2"/>
  <c r="H21" i="2"/>
  <c r="H6" i="2"/>
  <c r="H10" i="2"/>
  <c r="H14" i="2"/>
  <c r="H18" i="2"/>
  <c r="G36" i="2"/>
  <c r="H7" i="2"/>
  <c r="H11" i="2"/>
  <c r="H15" i="2"/>
  <c r="H19" i="2"/>
  <c r="H5" i="2"/>
  <c r="E24" i="2"/>
  <c r="Q20" i="2" l="1"/>
  <c r="I14" i="2"/>
  <c r="O14" i="2"/>
  <c r="N14" i="2"/>
  <c r="M14" i="2"/>
  <c r="L14" i="2"/>
  <c r="K14" i="2"/>
  <c r="Q14" i="2" s="1"/>
  <c r="J14" i="2"/>
  <c r="I6" i="2"/>
  <c r="O6" i="2"/>
  <c r="M6" i="2"/>
  <c r="K6" i="2"/>
  <c r="N6" i="2"/>
  <c r="L6" i="2"/>
  <c r="J6" i="2"/>
  <c r="O5" i="2"/>
  <c r="N5" i="2"/>
  <c r="K5" i="2"/>
  <c r="I5" i="2"/>
  <c r="M5" i="2"/>
  <c r="L5" i="2"/>
  <c r="H24" i="2"/>
  <c r="J5" i="2"/>
  <c r="O21" i="2"/>
  <c r="N21" i="2"/>
  <c r="M21" i="2"/>
  <c r="L21" i="2"/>
  <c r="K21" i="2"/>
  <c r="J21" i="2"/>
  <c r="I21" i="2"/>
  <c r="R8" i="2"/>
  <c r="P8" i="2"/>
  <c r="J11" i="2"/>
  <c r="I11" i="2"/>
  <c r="O11" i="2"/>
  <c r="N11" i="2"/>
  <c r="L11" i="2"/>
  <c r="K11" i="2"/>
  <c r="M11" i="2"/>
  <c r="O10" i="2"/>
  <c r="N10" i="2"/>
  <c r="M10" i="2"/>
  <c r="L10" i="2"/>
  <c r="J10" i="2"/>
  <c r="I10" i="2"/>
  <c r="K10" i="2"/>
  <c r="I22" i="2"/>
  <c r="O22" i="2"/>
  <c r="N22" i="2"/>
  <c r="M22" i="2"/>
  <c r="L22" i="2"/>
  <c r="K22" i="2"/>
  <c r="J22" i="2"/>
  <c r="K7" i="2"/>
  <c r="J7" i="2"/>
  <c r="I7" i="2"/>
  <c r="M7" i="2"/>
  <c r="O7" i="2"/>
  <c r="N7" i="2"/>
  <c r="L7" i="2"/>
  <c r="N17" i="2"/>
  <c r="M17" i="2"/>
  <c r="K17" i="2"/>
  <c r="L17" i="2"/>
  <c r="J17" i="2"/>
  <c r="I17" i="2"/>
  <c r="O17" i="2"/>
  <c r="R12" i="2"/>
  <c r="P12" i="2"/>
  <c r="Q8" i="2"/>
  <c r="K23" i="2"/>
  <c r="Q23" i="2" s="1"/>
  <c r="J23" i="2"/>
  <c r="I23" i="2"/>
  <c r="O23" i="2"/>
  <c r="N23" i="2"/>
  <c r="M23" i="2"/>
  <c r="L23" i="2"/>
  <c r="J19" i="2"/>
  <c r="I19" i="2"/>
  <c r="O19" i="2"/>
  <c r="N19" i="2"/>
  <c r="M19" i="2"/>
  <c r="L19" i="2"/>
  <c r="K19" i="2"/>
  <c r="K15" i="2"/>
  <c r="J15" i="2"/>
  <c r="I15" i="2"/>
  <c r="O15" i="2"/>
  <c r="N15" i="2"/>
  <c r="M15" i="2"/>
  <c r="L15" i="2"/>
  <c r="O13" i="2"/>
  <c r="N13" i="2"/>
  <c r="M13" i="2"/>
  <c r="L13" i="2"/>
  <c r="K13" i="2"/>
  <c r="Q13" i="2" s="1"/>
  <c r="J13" i="2"/>
  <c r="I13" i="2"/>
  <c r="R16" i="2"/>
  <c r="P16" i="2"/>
  <c r="O18" i="2"/>
  <c r="N18" i="2"/>
  <c r="M18" i="2"/>
  <c r="L18" i="2"/>
  <c r="K18" i="2"/>
  <c r="J18" i="2"/>
  <c r="I18" i="2"/>
  <c r="N9" i="2"/>
  <c r="M9" i="2"/>
  <c r="L9" i="2"/>
  <c r="K9" i="2"/>
  <c r="J9" i="2"/>
  <c r="O9" i="2"/>
  <c r="I9" i="2"/>
  <c r="R20" i="2"/>
  <c r="P20" i="2"/>
  <c r="Q16" i="2"/>
  <c r="Q12" i="2"/>
  <c r="R7" i="2" l="1"/>
  <c r="P7" i="2"/>
  <c r="Q18" i="2"/>
  <c r="R23" i="2"/>
  <c r="P23" i="2"/>
  <c r="N24" i="2"/>
  <c r="P6" i="2"/>
  <c r="R6" i="2"/>
  <c r="O24" i="2"/>
  <c r="Q9" i="2"/>
  <c r="R15" i="2"/>
  <c r="P15" i="2"/>
  <c r="R19" i="2"/>
  <c r="P19" i="2"/>
  <c r="Q17" i="2"/>
  <c r="P22" i="2"/>
  <c r="R22" i="2"/>
  <c r="J24" i="2"/>
  <c r="Q7" i="2"/>
  <c r="Q10" i="2"/>
  <c r="Q11" i="2"/>
  <c r="R21" i="2"/>
  <c r="P21" i="2"/>
  <c r="Q15" i="2"/>
  <c r="P10" i="2"/>
  <c r="R10" i="2"/>
  <c r="L24" i="2"/>
  <c r="Q19" i="2"/>
  <c r="Q22" i="2"/>
  <c r="Q21" i="2"/>
  <c r="M24" i="2"/>
  <c r="Q6" i="2"/>
  <c r="P18" i="2"/>
  <c r="R18" i="2"/>
  <c r="I24" i="2"/>
  <c r="R5" i="2"/>
  <c r="P5" i="2"/>
  <c r="R9" i="2"/>
  <c r="P9" i="2"/>
  <c r="R13" i="2"/>
  <c r="P13" i="2"/>
  <c r="R17" i="2"/>
  <c r="P17" i="2"/>
  <c r="R11" i="2"/>
  <c r="P11" i="2"/>
  <c r="K24" i="2"/>
  <c r="Q5" i="2"/>
  <c r="P14" i="2"/>
  <c r="R14" i="2"/>
  <c r="P24" i="2" l="1"/>
  <c r="R24" i="2"/>
  <c r="Q24" i="2"/>
</calcChain>
</file>

<file path=xl/sharedStrings.xml><?xml version="1.0" encoding="utf-8"?>
<sst xmlns="http://schemas.openxmlformats.org/spreadsheetml/2006/main" count="114" uniqueCount="95">
  <si>
    <t>Footnotes &amp; Explanations</t>
  </si>
  <si>
    <t>Type of Accounting Services Provided:</t>
  </si>
  <si>
    <t>Tax preparation and cost reporting</t>
  </si>
  <si>
    <t>Salaries Hours &amp; Benefits</t>
  </si>
  <si>
    <t>Line</t>
  </si>
  <si>
    <t>Acct</t>
  </si>
  <si>
    <t>Description</t>
  </si>
  <si>
    <t>Hours Incl Below</t>
  </si>
  <si>
    <t>FTEs</t>
  </si>
  <si>
    <t>#Staff</t>
  </si>
  <si>
    <t>Wages (GL)</t>
  </si>
  <si>
    <t>% Total</t>
  </si>
  <si>
    <t>PR Tax</t>
  </si>
  <si>
    <t>Work Comp</t>
  </si>
  <si>
    <t>Group Health</t>
  </si>
  <si>
    <t>Dental</t>
  </si>
  <si>
    <t>STD/Life</t>
  </si>
  <si>
    <t>Pension</t>
  </si>
  <si>
    <t>Other</t>
  </si>
  <si>
    <t>Totals</t>
  </si>
  <si>
    <t>Total Ben Incl Below</t>
  </si>
  <si>
    <t>Total Tax Incl Below</t>
  </si>
  <si>
    <t>L3.1</t>
  </si>
  <si>
    <t>Staff Development</t>
  </si>
  <si>
    <t>L3.5</t>
  </si>
  <si>
    <t>Plant Operations</t>
  </si>
  <si>
    <t>L3.18</t>
  </si>
  <si>
    <t>Dietary Staff</t>
  </si>
  <si>
    <t>L3.13</t>
  </si>
  <si>
    <t>Dietician</t>
  </si>
  <si>
    <t>L3.24</t>
  </si>
  <si>
    <t>Laundry Staff</t>
  </si>
  <si>
    <t>Housekeeping Staff</t>
  </si>
  <si>
    <t>L3.36</t>
  </si>
  <si>
    <t>Ward Clerks/Medical Records</t>
  </si>
  <si>
    <t>L3.40</t>
  </si>
  <si>
    <t>MMQ Nurses</t>
  </si>
  <si>
    <t>L3.48</t>
  </si>
  <si>
    <t>6540.0</t>
  </si>
  <si>
    <t>Social Service Staff</t>
  </si>
  <si>
    <t>L3.64</t>
  </si>
  <si>
    <t>7021.1</t>
  </si>
  <si>
    <t>Recreational Staff</t>
  </si>
  <si>
    <t>L2.1</t>
  </si>
  <si>
    <t>4110.1</t>
  </si>
  <si>
    <t>Administrative</t>
  </si>
  <si>
    <t>L2.7</t>
  </si>
  <si>
    <t>4140.1</t>
  </si>
  <si>
    <t>Clerical Staff</t>
  </si>
  <si>
    <t>L1.1</t>
  </si>
  <si>
    <t>6020.1</t>
  </si>
  <si>
    <t>DON</t>
  </si>
  <si>
    <t>L1.7</t>
  </si>
  <si>
    <t>RN</t>
  </si>
  <si>
    <t>L1.12</t>
  </si>
  <si>
    <t>LPN</t>
  </si>
  <si>
    <t>L1.17</t>
  </si>
  <si>
    <t>CNA</t>
  </si>
  <si>
    <t>L3.60</t>
  </si>
  <si>
    <t>RPT</t>
  </si>
  <si>
    <t>L3.70</t>
  </si>
  <si>
    <t>RCA</t>
  </si>
  <si>
    <t>MDS/OBRA</t>
  </si>
  <si>
    <t>TB Amount</t>
  </si>
  <si>
    <t>Directly Assigned</t>
  </si>
  <si>
    <t>Remainder (Alloc Above)</t>
  </si>
  <si>
    <t xml:space="preserve">    Payroll Taxes</t>
  </si>
  <si>
    <t>612500.000</t>
  </si>
  <si>
    <t>Health Life</t>
  </si>
  <si>
    <t xml:space="preserve">    Group Health Insurance</t>
  </si>
  <si>
    <t>612600.000</t>
  </si>
  <si>
    <t xml:space="preserve">    Group Dental Insurance</t>
  </si>
  <si>
    <t>612700.000</t>
  </si>
  <si>
    <t xml:space="preserve">    Group Life/STD Insurance</t>
  </si>
  <si>
    <t>612800.000</t>
  </si>
  <si>
    <t xml:space="preserve">    Workers Comp. Insurance</t>
  </si>
  <si>
    <t>612900.000</t>
  </si>
  <si>
    <t xml:space="preserve">    Pension Expense</t>
  </si>
  <si>
    <t>613000.000</t>
  </si>
  <si>
    <t>Ben Other</t>
  </si>
  <si>
    <t xml:space="preserve">    Tuition &amp; Edu. Reimbursement</t>
  </si>
  <si>
    <t>613100.000</t>
  </si>
  <si>
    <t xml:space="preserve">    Employee Benefits - Other</t>
  </si>
  <si>
    <t>613300.000</t>
  </si>
  <si>
    <t>Wages</t>
  </si>
  <si>
    <t>Total Health/Life</t>
  </si>
  <si>
    <t>Total Other</t>
  </si>
  <si>
    <t xml:space="preserve">    Salary - Administrator</t>
  </si>
  <si>
    <t>611000.000</t>
  </si>
  <si>
    <t xml:space="preserve">    Salary - Director of Nursing</t>
  </si>
  <si>
    <t>671000.000</t>
  </si>
  <si>
    <t>Total Salaries</t>
  </si>
  <si>
    <t>per sch 5</t>
  </si>
  <si>
    <t>Wilmington Rehab</t>
  </si>
  <si>
    <t>1/1/22 - 12/31/22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</si>
</sst>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u val="singleAccounting"/>
      <sz val="11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</cellStyleXfs>
  <cellXfs count="51">
    <xf numFmtId="0" fontId="0" fillId="0" borderId="0" xfId="0"/>
    <xf numFmtId="0" fontId="4" fillId="0" borderId="0" xfId="1" applyFont="1"/>
    <xf numFmtId="0" fontId="1" fillId="0" borderId="0" xfId="1" applyAlignment="1">
      <alignment horizontal="left"/>
    </xf>
    <xf numFmtId="164" fontId="5" fillId="0" borderId="0" xfId="2" applyNumberFormat="1" applyFont="1"/>
    <xf numFmtId="165" fontId="5" fillId="0" borderId="0" xfId="3" applyNumberFormat="1" applyFont="1"/>
    <xf numFmtId="164" fontId="1" fillId="0" borderId="0" xfId="3" applyNumberFormat="1" applyFont="1"/>
    <xf numFmtId="0" fontId="1" fillId="0" borderId="0" xfId="1"/>
    <xf numFmtId="49" fontId="6" fillId="0" borderId="0" xfId="1" applyNumberFormat="1" applyFont="1"/>
    <xf numFmtId="0" fontId="6" fillId="0" borderId="0" xfId="1" applyFont="1" applyAlignment="1">
      <alignment horizontal="left"/>
    </xf>
    <xf numFmtId="165" fontId="7" fillId="0" borderId="0" xfId="3" applyNumberFormat="1" applyFont="1" applyAlignment="1">
      <alignment horizontal="right" wrapText="1"/>
    </xf>
    <xf numFmtId="164" fontId="7" fillId="0" borderId="0" xfId="2" applyNumberFormat="1" applyFont="1" applyAlignment="1">
      <alignment horizontal="right" wrapText="1"/>
    </xf>
    <xf numFmtId="164" fontId="7" fillId="0" borderId="0" xfId="3" applyNumberFormat="1" applyFont="1" applyAlignment="1">
      <alignment horizontal="right"/>
    </xf>
    <xf numFmtId="0" fontId="6" fillId="0" borderId="0" xfId="1" applyFont="1"/>
    <xf numFmtId="164" fontId="6" fillId="0" borderId="0" xfId="2" applyNumberFormat="1" applyFont="1"/>
    <xf numFmtId="164" fontId="8" fillId="0" borderId="0" xfId="2" applyNumberFormat="1" applyFont="1"/>
    <xf numFmtId="164" fontId="8" fillId="0" borderId="0" xfId="2" applyNumberFormat="1" applyFont="1" applyAlignment="1">
      <alignment wrapText="1"/>
    </xf>
    <xf numFmtId="0" fontId="2" fillId="0" borderId="0" xfId="4" applyFont="1" applyAlignment="1">
      <alignment horizontal="center"/>
    </xf>
    <xf numFmtId="0" fontId="5" fillId="0" borderId="0" xfId="1" applyFont="1" applyAlignment="1">
      <alignment horizontal="center"/>
    </xf>
    <xf numFmtId="49" fontId="5" fillId="0" borderId="0" xfId="1" applyNumberFormat="1" applyFont="1" applyAlignment="1">
      <alignment horizontal="left"/>
    </xf>
    <xf numFmtId="165" fontId="5" fillId="2" borderId="0" xfId="3" applyNumberFormat="1" applyFont="1" applyFill="1"/>
    <xf numFmtId="165" fontId="5" fillId="0" borderId="0" xfId="3" applyNumberFormat="1" applyFont="1" applyFill="1"/>
    <xf numFmtId="164" fontId="5" fillId="0" borderId="0" xfId="3" applyNumberFormat="1" applyFont="1" applyFill="1"/>
    <xf numFmtId="10" fontId="5" fillId="0" borderId="0" xfId="5" applyNumberFormat="1" applyFont="1"/>
    <xf numFmtId="164" fontId="4" fillId="0" borderId="0" xfId="2" applyNumberFormat="1" applyFont="1"/>
    <xf numFmtId="164" fontId="1" fillId="0" borderId="0" xfId="1" applyNumberFormat="1"/>
    <xf numFmtId="165" fontId="5" fillId="0" borderId="0" xfId="2" quotePrefix="1" applyNumberFormat="1" applyFont="1" applyAlignment="1">
      <alignment horizontal="center"/>
    </xf>
    <xf numFmtId="0" fontId="5" fillId="0" borderId="0" xfId="1" quotePrefix="1" applyFont="1" applyAlignment="1">
      <alignment horizontal="center"/>
    </xf>
    <xf numFmtId="165" fontId="4" fillId="0" borderId="0" xfId="3" applyNumberFormat="1" applyFont="1"/>
    <xf numFmtId="164" fontId="4" fillId="0" borderId="0" xfId="3" applyNumberFormat="1" applyFont="1"/>
    <xf numFmtId="10" fontId="4" fillId="0" borderId="0" xfId="1" applyNumberFormat="1" applyFont="1"/>
    <xf numFmtId="164" fontId="4" fillId="0" borderId="0" xfId="1" applyNumberFormat="1" applyFont="1"/>
    <xf numFmtId="165" fontId="1" fillId="0" borderId="0" xfId="3" applyNumberFormat="1" applyFont="1"/>
    <xf numFmtId="164" fontId="11" fillId="0" borderId="0" xfId="3" applyNumberFormat="1" applyFont="1"/>
    <xf numFmtId="0" fontId="11" fillId="0" borderId="0" xfId="1" applyFont="1" applyAlignment="1">
      <alignment wrapText="1"/>
    </xf>
    <xf numFmtId="164" fontId="11" fillId="0" borderId="0" xfId="2" applyNumberFormat="1" applyFont="1" applyAlignment="1">
      <alignment wrapText="1"/>
    </xf>
    <xf numFmtId="164" fontId="5" fillId="0" borderId="0" xfId="2" applyNumberFormat="1" applyFont="1" applyFill="1"/>
    <xf numFmtId="164" fontId="12" fillId="0" borderId="0" xfId="4" applyNumberFormat="1" applyFont="1"/>
    <xf numFmtId="164" fontId="13" fillId="0" borderId="0" xfId="2" applyNumberFormat="1" applyFont="1"/>
    <xf numFmtId="164" fontId="14" fillId="0" borderId="0" xfId="3" applyNumberFormat="1" applyFont="1"/>
    <xf numFmtId="164" fontId="15" fillId="0" borderId="0" xfId="1" applyNumberFormat="1" applyFont="1"/>
    <xf numFmtId="164" fontId="5" fillId="0" borderId="0" xfId="3" applyNumberFormat="1" applyFont="1"/>
    <xf numFmtId="0" fontId="6" fillId="0" borderId="0" xfId="1" applyFont="1" applyAlignment="1">
      <alignment horizontal="right"/>
    </xf>
    <xf numFmtId="164" fontId="6" fillId="0" borderId="0" xfId="2" applyNumberFormat="1" applyFont="1" applyAlignment="1">
      <alignment horizontal="right"/>
    </xf>
    <xf numFmtId="164" fontId="8" fillId="0" borderId="0" xfId="2" applyNumberFormat="1" applyFont="1" applyAlignment="1">
      <alignment horizontal="right"/>
    </xf>
    <xf numFmtId="164" fontId="8" fillId="0" borderId="0" xfId="2" applyNumberFormat="1" applyFont="1" applyAlignment="1">
      <alignment horizontal="right" wrapText="1"/>
    </xf>
    <xf numFmtId="165" fontId="1" fillId="0" borderId="0" xfId="3" applyNumberFormat="1" applyFont="1" applyAlignment="1">
      <alignment horizontal="left"/>
    </xf>
    <xf numFmtId="164" fontId="5" fillId="2" borderId="0" xfId="3" applyNumberFormat="1" applyFont="1" applyFill="1"/>
    <xf numFmtId="164" fontId="5" fillId="2" borderId="0" xfId="2" applyNumberFormat="1" applyFont="1" applyFill="1"/>
    <xf numFmtId="164" fontId="15" fillId="0" borderId="0" xfId="2" applyNumberFormat="1" applyFont="1"/>
    <xf numFmtId="164" fontId="5" fillId="0" borderId="1" xfId="2" applyNumberFormat="1" applyFont="1" applyBorder="1"/>
    <xf numFmtId="43" fontId="10" fillId="0" borderId="0" xfId="6" applyFont="1"/>
  </cellXfs>
  <cellStyles count="8">
    <cellStyle name="Comma" xfId="6" builtinId="3"/>
    <cellStyle name="Comma 2" xfId="2" xr:uid="{2AD2B3E0-3CE4-4595-A624-80DE8D923345}"/>
    <cellStyle name="Comma 3" xfId="3" xr:uid="{FB9F4A34-AC2B-4E94-8A3D-B394EC5DA600}"/>
    <cellStyle name="Normal" xfId="0" builtinId="0"/>
    <cellStyle name="Normal 2" xfId="1" xr:uid="{7F882E76-AB9C-4B2D-8E0E-812F46072D17}"/>
    <cellStyle name="Normal 2 2" xfId="4" xr:uid="{8B33417A-5B7D-4D9B-ACA9-DDAE892D9574}"/>
    <cellStyle name="Normal 2 3" xfId="7" xr:uid="{A06D0AB3-357B-4385-A0EF-3A3AF1D1F4C9}"/>
    <cellStyle name="Percent 2" xfId="5" xr:uid="{9691C91B-B80F-4D3B-8A2F-4E1B3D0E41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0D644-46DF-4BD9-A9A8-A804632ED8E6}">
  <dimension ref="A1:E3"/>
  <sheetViews>
    <sheetView workbookViewId="0">
      <selection activeCell="L8" sqref="L8"/>
    </sheetView>
  </sheetViews>
  <sheetFormatPr defaultRowHeight="14.4" x14ac:dyDescent="0.3"/>
  <sheetData>
    <row r="1" spans="1:5" x14ac:dyDescent="0.3">
      <c r="A1" t="s">
        <v>0</v>
      </c>
    </row>
    <row r="3" spans="1:5" x14ac:dyDescent="0.3">
      <c r="A3" t="s">
        <v>1</v>
      </c>
      <c r="E3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68AC3-FEA4-4D34-9DAE-97501F27364A}">
  <sheetPr codeName="Sheet4"/>
  <dimension ref="A1:S40"/>
  <sheetViews>
    <sheetView tabSelected="1" zoomScale="90" zoomScaleNormal="90" workbookViewId="0">
      <selection activeCell="D15" sqref="D15"/>
    </sheetView>
  </sheetViews>
  <sheetFormatPr defaultColWidth="8.8984375" defaultRowHeight="14.4" x14ac:dyDescent="0.3"/>
  <cols>
    <col min="1" max="1" width="10.69921875" style="6" customWidth="1"/>
    <col min="2" max="2" width="13.19921875" style="2" customWidth="1"/>
    <col min="3" max="3" width="27.8984375" style="3" bestFit="1" customWidth="1"/>
    <col min="4" max="4" width="11.796875" style="4" bestFit="1" customWidth="1"/>
    <col min="5" max="5" width="11.796875" style="5" bestFit="1" customWidth="1"/>
    <col min="6" max="6" width="8.59765625" style="5" customWidth="1"/>
    <col min="7" max="7" width="12.69921875" style="6" customWidth="1"/>
    <col min="8" max="8" width="10.8984375" style="3" customWidth="1"/>
    <col min="9" max="9" width="12.3984375" style="3" bestFit="1" customWidth="1"/>
    <col min="10" max="10" width="13.69921875" style="3" bestFit="1" customWidth="1"/>
    <col min="11" max="11" width="13.59765625" style="3" bestFit="1" customWidth="1"/>
    <col min="12" max="12" width="9.59765625" style="3" bestFit="1" customWidth="1"/>
    <col min="13" max="13" width="9.09765625" style="3" bestFit="1" customWidth="1"/>
    <col min="14" max="14" width="9.59765625" style="3" customWidth="1"/>
    <col min="15" max="15" width="10.59765625" style="3" bestFit="1" customWidth="1"/>
    <col min="16" max="17" width="12.69921875" style="3" customWidth="1"/>
    <col min="18" max="18" width="9" style="6" bestFit="1" customWidth="1"/>
    <col min="19" max="16384" width="8.8984375" style="6"/>
  </cols>
  <sheetData>
    <row r="1" spans="1:19" x14ac:dyDescent="0.3">
      <c r="A1" s="1" t="s">
        <v>93</v>
      </c>
    </row>
    <row r="2" spans="1:19" x14ac:dyDescent="0.3">
      <c r="A2" s="1" t="s">
        <v>3</v>
      </c>
    </row>
    <row r="3" spans="1:19" x14ac:dyDescent="0.3">
      <c r="A3" s="1" t="s">
        <v>94</v>
      </c>
    </row>
    <row r="4" spans="1:19" ht="44.9" x14ac:dyDescent="0.45">
      <c r="A4" s="7" t="s">
        <v>4</v>
      </c>
      <c r="B4" s="7" t="s">
        <v>5</v>
      </c>
      <c r="C4" s="8" t="s">
        <v>6</v>
      </c>
      <c r="D4" s="9" t="s">
        <v>7</v>
      </c>
      <c r="E4" s="10" t="s">
        <v>8</v>
      </c>
      <c r="F4" s="10" t="s">
        <v>9</v>
      </c>
      <c r="G4" s="11" t="s">
        <v>10</v>
      </c>
      <c r="H4" s="12" t="s">
        <v>11</v>
      </c>
      <c r="I4" s="13" t="s">
        <v>12</v>
      </c>
      <c r="J4" s="13" t="s">
        <v>13</v>
      </c>
      <c r="K4" s="13" t="s">
        <v>14</v>
      </c>
      <c r="L4" s="14" t="s">
        <v>15</v>
      </c>
      <c r="M4" s="14" t="s">
        <v>16</v>
      </c>
      <c r="N4" s="14" t="s">
        <v>17</v>
      </c>
      <c r="O4" s="14" t="s">
        <v>18</v>
      </c>
      <c r="P4" s="14" t="s">
        <v>19</v>
      </c>
      <c r="Q4" s="15" t="s">
        <v>20</v>
      </c>
      <c r="R4" s="15" t="s">
        <v>21</v>
      </c>
    </row>
    <row r="5" spans="1:19" x14ac:dyDescent="0.3">
      <c r="A5" s="16" t="s">
        <v>22</v>
      </c>
      <c r="B5" s="17">
        <v>4306.1000000000004</v>
      </c>
      <c r="C5" s="18" t="s">
        <v>23</v>
      </c>
      <c r="D5" s="19"/>
      <c r="E5" s="20">
        <f>D5/2080</f>
        <v>0</v>
      </c>
      <c r="F5" s="21">
        <f>ROUNDUP(E5,0)</f>
        <v>0</v>
      </c>
      <c r="G5" s="21">
        <v>0</v>
      </c>
      <c r="H5" s="22">
        <f t="shared" ref="H5:H23" si="0">G5/$G$24</f>
        <v>0</v>
      </c>
      <c r="I5" s="3">
        <f t="shared" ref="I5:I14" si="1">H5*PRTax</f>
        <v>0</v>
      </c>
      <c r="J5" s="3">
        <f t="shared" ref="J5:J14" si="2">H5*WorkC</f>
        <v>0</v>
      </c>
      <c r="K5" s="3">
        <f t="shared" ref="K5:K14" si="3">H5*Health</f>
        <v>0</v>
      </c>
      <c r="L5" s="3">
        <f t="shared" ref="L5:L14" si="4">H5*Dental</f>
        <v>0</v>
      </c>
      <c r="M5" s="3">
        <f t="shared" ref="M5:M14" si="5">H5*Life</f>
        <v>0</v>
      </c>
      <c r="N5" s="3">
        <f t="shared" ref="N5:N14" si="6">H5*Penwion</f>
        <v>0</v>
      </c>
      <c r="O5" s="3">
        <f t="shared" ref="O5:O14" si="7">H5*(Other+Other2)</f>
        <v>0</v>
      </c>
      <c r="P5" s="23">
        <f>SUM(I5:O5)</f>
        <v>0</v>
      </c>
      <c r="Q5" s="3">
        <f>SUM(K5:O5)</f>
        <v>0</v>
      </c>
      <c r="R5" s="3">
        <f>SUM(I5:J5)</f>
        <v>0</v>
      </c>
      <c r="S5" s="24"/>
    </row>
    <row r="6" spans="1:19" x14ac:dyDescent="0.3">
      <c r="A6" s="16" t="s">
        <v>24</v>
      </c>
      <c r="B6" s="17">
        <v>5105.1000000000004</v>
      </c>
      <c r="C6" s="18" t="s">
        <v>25</v>
      </c>
      <c r="D6" s="19">
        <v>3696.5</v>
      </c>
      <c r="E6" s="20">
        <f t="shared" ref="E6:E23" si="8">D6/2080</f>
        <v>1.7771634615384615</v>
      </c>
      <c r="F6" s="21">
        <f t="shared" ref="F6:F23" si="9">ROUNDUP(E6,0)</f>
        <v>2</v>
      </c>
      <c r="G6" s="21">
        <v>103724.61</v>
      </c>
      <c r="H6" s="22">
        <f t="shared" si="0"/>
        <v>1.9375869378073163E-2</v>
      </c>
      <c r="I6" s="3">
        <f t="shared" si="1"/>
        <v>8684.8366309164321</v>
      </c>
      <c r="J6" s="3">
        <f t="shared" si="2"/>
        <v>1152.4769043664855</v>
      </c>
      <c r="K6" s="3">
        <f t="shared" si="3"/>
        <v>3618.4709263309865</v>
      </c>
      <c r="L6" s="3">
        <f t="shared" si="4"/>
        <v>261.00846121814794</v>
      </c>
      <c r="M6" s="3">
        <f t="shared" si="5"/>
        <v>186.10173771990469</v>
      </c>
      <c r="N6" s="3">
        <f t="shared" si="6"/>
        <v>459.99922100704072</v>
      </c>
      <c r="O6" s="3">
        <f t="shared" si="7"/>
        <v>139.72307550046742</v>
      </c>
      <c r="P6" s="23">
        <f t="shared" ref="P6:P23" si="10">SUM(I6:O6)</f>
        <v>14502.616957059465</v>
      </c>
      <c r="Q6" s="3">
        <f t="shared" ref="Q6:Q23" si="11">SUM(K6:O6)</f>
        <v>4665.3034217765471</v>
      </c>
      <c r="R6" s="3">
        <f t="shared" ref="R6:R23" si="12">SUM(I6:J6)</f>
        <v>9837.3135352829177</v>
      </c>
    </row>
    <row r="7" spans="1:19" x14ac:dyDescent="0.3">
      <c r="A7" s="16" t="s">
        <v>26</v>
      </c>
      <c r="B7" s="17">
        <v>5205.1000000000004</v>
      </c>
      <c r="C7" s="18" t="s">
        <v>27</v>
      </c>
      <c r="D7" s="19">
        <v>19734.900000000001</v>
      </c>
      <c r="E7" s="20">
        <f t="shared" si="8"/>
        <v>9.4879326923076928</v>
      </c>
      <c r="F7" s="21">
        <f t="shared" si="9"/>
        <v>10</v>
      </c>
      <c r="G7" s="21">
        <v>421105.02</v>
      </c>
      <c r="H7" s="22">
        <f t="shared" si="0"/>
        <v>7.866287337181492E-2</v>
      </c>
      <c r="I7" s="3">
        <f t="shared" si="1"/>
        <v>35259.021973269388</v>
      </c>
      <c r="J7" s="3">
        <f t="shared" si="2"/>
        <v>4678.8684947842858</v>
      </c>
      <c r="K7" s="3">
        <f t="shared" si="3"/>
        <v>14690.40251683789</v>
      </c>
      <c r="L7" s="3">
        <f t="shared" si="4"/>
        <v>1059.6518346170444</v>
      </c>
      <c r="M7" s="3">
        <f t="shared" si="5"/>
        <v>755.54273941907536</v>
      </c>
      <c r="N7" s="3">
        <f t="shared" si="6"/>
        <v>1867.521904031785</v>
      </c>
      <c r="O7" s="3">
        <f t="shared" si="7"/>
        <v>567.25292583009798</v>
      </c>
      <c r="P7" s="23">
        <f t="shared" si="10"/>
        <v>58878.262388789568</v>
      </c>
      <c r="Q7" s="3">
        <f t="shared" si="11"/>
        <v>18940.371920735892</v>
      </c>
      <c r="R7" s="3">
        <f t="shared" si="12"/>
        <v>39937.890468053673</v>
      </c>
    </row>
    <row r="8" spans="1:19" x14ac:dyDescent="0.3">
      <c r="A8" s="16" t="s">
        <v>28</v>
      </c>
      <c r="B8" s="17">
        <v>5231.1000000000004</v>
      </c>
      <c r="C8" s="18" t="s">
        <v>29</v>
      </c>
      <c r="D8" s="19"/>
      <c r="E8" s="20">
        <f t="shared" si="8"/>
        <v>0</v>
      </c>
      <c r="F8" s="21">
        <f t="shared" si="9"/>
        <v>0</v>
      </c>
      <c r="G8" s="21">
        <v>0</v>
      </c>
      <c r="H8" s="22">
        <f t="shared" si="0"/>
        <v>0</v>
      </c>
      <c r="I8" s="3">
        <f t="shared" si="1"/>
        <v>0</v>
      </c>
      <c r="J8" s="3">
        <f t="shared" si="2"/>
        <v>0</v>
      </c>
      <c r="K8" s="3">
        <f t="shared" si="3"/>
        <v>0</v>
      </c>
      <c r="L8" s="3">
        <f t="shared" si="4"/>
        <v>0</v>
      </c>
      <c r="M8" s="3">
        <f t="shared" si="5"/>
        <v>0</v>
      </c>
      <c r="N8" s="3">
        <f t="shared" si="6"/>
        <v>0</v>
      </c>
      <c r="O8" s="3">
        <f t="shared" si="7"/>
        <v>0</v>
      </c>
      <c r="P8" s="23">
        <f t="shared" si="10"/>
        <v>0</v>
      </c>
      <c r="Q8" s="3">
        <f t="shared" si="11"/>
        <v>0</v>
      </c>
      <c r="R8" s="3">
        <f t="shared" si="12"/>
        <v>0</v>
      </c>
    </row>
    <row r="9" spans="1:19" x14ac:dyDescent="0.3">
      <c r="A9" s="16" t="s">
        <v>30</v>
      </c>
      <c r="B9" s="17">
        <v>5310.1</v>
      </c>
      <c r="C9" s="18" t="s">
        <v>31</v>
      </c>
      <c r="D9" s="19">
        <v>172.3</v>
      </c>
      <c r="E9" s="20">
        <f t="shared" si="8"/>
        <v>8.2836538461538461E-2</v>
      </c>
      <c r="F9" s="21">
        <f t="shared" si="9"/>
        <v>1</v>
      </c>
      <c r="G9" s="21">
        <v>1930.17</v>
      </c>
      <c r="H9" s="22">
        <f t="shared" si="0"/>
        <v>3.6055784444478006E-4</v>
      </c>
      <c r="I9" s="3">
        <f t="shared" si="1"/>
        <v>161.61266954771844</v>
      </c>
      <c r="J9" s="3">
        <f t="shared" si="2"/>
        <v>21.445984193153965</v>
      </c>
      <c r="K9" s="3">
        <f t="shared" si="3"/>
        <v>67.33468583662335</v>
      </c>
      <c r="L9" s="3">
        <f t="shared" si="4"/>
        <v>4.8570026109467426</v>
      </c>
      <c r="M9" s="3">
        <f t="shared" si="5"/>
        <v>3.4630931954801123</v>
      </c>
      <c r="N9" s="3">
        <f t="shared" si="6"/>
        <v>8.5599424901299681</v>
      </c>
      <c r="O9" s="3">
        <f t="shared" si="7"/>
        <v>2.6000511222817533</v>
      </c>
      <c r="P9" s="23">
        <f t="shared" si="10"/>
        <v>269.87342899633433</v>
      </c>
      <c r="Q9" s="3">
        <f t="shared" si="11"/>
        <v>86.814775255461925</v>
      </c>
      <c r="R9" s="3">
        <f t="shared" si="12"/>
        <v>183.05865374087242</v>
      </c>
    </row>
    <row r="10" spans="1:19" x14ac:dyDescent="0.3">
      <c r="A10" s="16" t="s">
        <v>30</v>
      </c>
      <c r="B10" s="17">
        <v>5410.1</v>
      </c>
      <c r="C10" s="18" t="s">
        <v>32</v>
      </c>
      <c r="D10" s="19">
        <v>5764.3</v>
      </c>
      <c r="E10" s="20">
        <f t="shared" si="8"/>
        <v>2.7712980769230771</v>
      </c>
      <c r="F10" s="21">
        <f t="shared" si="9"/>
        <v>3</v>
      </c>
      <c r="G10" s="21">
        <v>95154.49</v>
      </c>
      <c r="H10" s="22">
        <f t="shared" si="0"/>
        <v>1.7774961689199596E-2</v>
      </c>
      <c r="I10" s="3">
        <f t="shared" si="1"/>
        <v>7967.262545968324</v>
      </c>
      <c r="J10" s="3">
        <f t="shared" si="2"/>
        <v>1057.254899023209</v>
      </c>
      <c r="K10" s="3">
        <f t="shared" si="3"/>
        <v>3319.4991581540062</v>
      </c>
      <c r="L10" s="3">
        <f t="shared" si="4"/>
        <v>239.44295392286989</v>
      </c>
      <c r="M10" s="3">
        <f t="shared" si="5"/>
        <v>170.72530753165805</v>
      </c>
      <c r="N10" s="3">
        <f t="shared" si="6"/>
        <v>421.99234371980049</v>
      </c>
      <c r="O10" s="3">
        <f t="shared" si="7"/>
        <v>128.17862598353923</v>
      </c>
      <c r="P10" s="23">
        <f t="shared" si="10"/>
        <v>13304.355834303406</v>
      </c>
      <c r="Q10" s="3">
        <f t="shared" si="11"/>
        <v>4279.8383893118735</v>
      </c>
      <c r="R10" s="3">
        <f t="shared" si="12"/>
        <v>9024.5174449915321</v>
      </c>
    </row>
    <row r="11" spans="1:19" x14ac:dyDescent="0.3">
      <c r="A11" s="16" t="s">
        <v>33</v>
      </c>
      <c r="B11" s="17">
        <v>6505.1</v>
      </c>
      <c r="C11" s="18" t="s">
        <v>34</v>
      </c>
      <c r="D11" s="19">
        <v>201.5</v>
      </c>
      <c r="E11" s="20">
        <f t="shared" si="8"/>
        <v>9.6875000000000003E-2</v>
      </c>
      <c r="F11" s="21">
        <f t="shared" si="9"/>
        <v>1</v>
      </c>
      <c r="G11" s="21">
        <v>4215.58</v>
      </c>
      <c r="H11" s="22">
        <f t="shared" si="0"/>
        <v>7.8747490525939471E-4</v>
      </c>
      <c r="I11" s="3">
        <f t="shared" si="1"/>
        <v>352.96949879646399</v>
      </c>
      <c r="J11" s="3">
        <f t="shared" si="2"/>
        <v>46.839015239577854</v>
      </c>
      <c r="K11" s="3">
        <f t="shared" si="3"/>
        <v>147.06204889680839</v>
      </c>
      <c r="L11" s="3">
        <f t="shared" si="4"/>
        <v>10.607916953768253</v>
      </c>
      <c r="M11" s="3">
        <f t="shared" si="5"/>
        <v>7.5635547195335393</v>
      </c>
      <c r="N11" s="3">
        <f t="shared" si="6"/>
        <v>18.695307855029398</v>
      </c>
      <c r="O11" s="3">
        <f t="shared" si="7"/>
        <v>5.6786311620574939</v>
      </c>
      <c r="P11" s="23">
        <f t="shared" si="10"/>
        <v>589.41597362323898</v>
      </c>
      <c r="Q11" s="3">
        <f t="shared" si="11"/>
        <v>189.60745958719707</v>
      </c>
      <c r="R11" s="3">
        <f t="shared" si="12"/>
        <v>399.80851403604186</v>
      </c>
    </row>
    <row r="12" spans="1:19" x14ac:dyDescent="0.3">
      <c r="A12" s="16" t="s">
        <v>35</v>
      </c>
      <c r="B12" s="17">
        <v>6506.1</v>
      </c>
      <c r="C12" s="18" t="s">
        <v>36</v>
      </c>
      <c r="D12" s="19">
        <v>0</v>
      </c>
      <c r="E12" s="20">
        <f t="shared" si="8"/>
        <v>0</v>
      </c>
      <c r="F12" s="21">
        <f t="shared" si="9"/>
        <v>0</v>
      </c>
      <c r="G12" s="21">
        <v>0</v>
      </c>
      <c r="H12" s="22">
        <f t="shared" si="0"/>
        <v>0</v>
      </c>
      <c r="I12" s="3">
        <f t="shared" si="1"/>
        <v>0</v>
      </c>
      <c r="J12" s="3">
        <f t="shared" si="2"/>
        <v>0</v>
      </c>
      <c r="K12" s="3">
        <f t="shared" si="3"/>
        <v>0</v>
      </c>
      <c r="L12" s="3">
        <f t="shared" si="4"/>
        <v>0</v>
      </c>
      <c r="M12" s="3">
        <f t="shared" si="5"/>
        <v>0</v>
      </c>
      <c r="N12" s="3">
        <f t="shared" si="6"/>
        <v>0</v>
      </c>
      <c r="O12" s="3">
        <f t="shared" si="7"/>
        <v>0</v>
      </c>
      <c r="P12" s="23">
        <f t="shared" si="10"/>
        <v>0</v>
      </c>
      <c r="Q12" s="3">
        <f t="shared" si="11"/>
        <v>0</v>
      </c>
      <c r="R12" s="3">
        <f t="shared" si="12"/>
        <v>0</v>
      </c>
    </row>
    <row r="13" spans="1:19" x14ac:dyDescent="0.3">
      <c r="A13" s="16" t="s">
        <v>37</v>
      </c>
      <c r="B13" s="25" t="s">
        <v>38</v>
      </c>
      <c r="C13" s="18" t="s">
        <v>39</v>
      </c>
      <c r="D13" s="19">
        <v>3622.9</v>
      </c>
      <c r="E13" s="20">
        <f t="shared" si="8"/>
        <v>1.7417788461538461</v>
      </c>
      <c r="F13" s="21">
        <f t="shared" si="9"/>
        <v>2</v>
      </c>
      <c r="G13" s="21">
        <v>149443.62</v>
      </c>
      <c r="H13" s="22">
        <f t="shared" si="0"/>
        <v>2.7916229914061882E-2</v>
      </c>
      <c r="I13" s="3">
        <f t="shared" si="1"/>
        <v>12512.878334589599</v>
      </c>
      <c r="J13" s="3">
        <f t="shared" si="2"/>
        <v>1660.4576344507</v>
      </c>
      <c r="K13" s="3">
        <f t="shared" si="3"/>
        <v>5213.3952983352356</v>
      </c>
      <c r="L13" s="3">
        <f t="shared" si="4"/>
        <v>376.05394992634479</v>
      </c>
      <c r="M13" s="3">
        <f t="shared" si="5"/>
        <v>268.13036340317984</v>
      </c>
      <c r="N13" s="3">
        <f t="shared" si="6"/>
        <v>662.75446863065781</v>
      </c>
      <c r="O13" s="3">
        <f t="shared" si="7"/>
        <v>201.30923799398388</v>
      </c>
      <c r="P13" s="23">
        <f t="shared" si="10"/>
        <v>20894.979287329701</v>
      </c>
      <c r="Q13" s="3">
        <f t="shared" si="11"/>
        <v>6721.6433182894025</v>
      </c>
      <c r="R13" s="3">
        <f t="shared" si="12"/>
        <v>14173.335969040299</v>
      </c>
    </row>
    <row r="14" spans="1:19" x14ac:dyDescent="0.3">
      <c r="A14" s="16" t="s">
        <v>40</v>
      </c>
      <c r="B14" s="26" t="s">
        <v>41</v>
      </c>
      <c r="C14" s="18" t="s">
        <v>42</v>
      </c>
      <c r="D14" s="19">
        <v>6434</v>
      </c>
      <c r="E14" s="20">
        <f t="shared" si="8"/>
        <v>3.0932692307692307</v>
      </c>
      <c r="F14" s="21">
        <f t="shared" si="9"/>
        <v>4</v>
      </c>
      <c r="G14" s="21">
        <v>152498.97</v>
      </c>
      <c r="H14" s="22">
        <f t="shared" si="0"/>
        <v>2.8486972599951914E-2</v>
      </c>
      <c r="I14" s="3">
        <f t="shared" si="1"/>
        <v>12768.7020547296</v>
      </c>
      <c r="J14" s="3">
        <f t="shared" si="2"/>
        <v>1694.4054151148659</v>
      </c>
      <c r="K14" s="3">
        <f t="shared" si="3"/>
        <v>5319.982299672386</v>
      </c>
      <c r="L14" s="3">
        <f t="shared" si="4"/>
        <v>383.74231049943222</v>
      </c>
      <c r="M14" s="3">
        <f t="shared" si="5"/>
        <v>273.61224416747012</v>
      </c>
      <c r="N14" s="3">
        <f t="shared" si="6"/>
        <v>676.30437371011647</v>
      </c>
      <c r="O14" s="3">
        <f t="shared" si="7"/>
        <v>205.42497194304724</v>
      </c>
      <c r="P14" s="23">
        <f t="shared" si="10"/>
        <v>21322.17366983692</v>
      </c>
      <c r="Q14" s="3">
        <f t="shared" si="11"/>
        <v>6859.0661999924514</v>
      </c>
      <c r="R14" s="3">
        <f t="shared" si="12"/>
        <v>14463.107469844466</v>
      </c>
    </row>
    <row r="15" spans="1:19" x14ac:dyDescent="0.3">
      <c r="A15" s="16" t="s">
        <v>43</v>
      </c>
      <c r="B15" s="26" t="s">
        <v>44</v>
      </c>
      <c r="C15" s="2" t="s">
        <v>45</v>
      </c>
      <c r="D15" s="19">
        <v>2331.4</v>
      </c>
      <c r="E15" s="20">
        <f t="shared" si="8"/>
        <v>1.1208653846153847</v>
      </c>
      <c r="F15" s="21">
        <f t="shared" si="9"/>
        <v>2</v>
      </c>
      <c r="G15" s="21">
        <v>177606.41</v>
      </c>
      <c r="H15" s="22">
        <f t="shared" si="0"/>
        <v>3.3177069558212924E-2</v>
      </c>
      <c r="I15" s="3">
        <f t="shared" ref="I15" si="13">H15*PRTax</f>
        <v>14870.941963084391</v>
      </c>
      <c r="J15" s="3">
        <f t="shared" ref="J15" si="14">H15*WorkC</f>
        <v>1973.3724290932003</v>
      </c>
      <c r="K15" s="3">
        <f t="shared" ref="K15" si="15">H15*Health</f>
        <v>6195.8645196643411</v>
      </c>
      <c r="L15" s="3">
        <f t="shared" ref="L15" si="16">H15*Dental</f>
        <v>446.92166860477465</v>
      </c>
      <c r="M15" s="3">
        <f t="shared" ref="M15" si="17">H15*Life</f>
        <v>318.65978123411463</v>
      </c>
      <c r="N15" s="3">
        <f t="shared" ref="N15" si="18">H15*Penwion</f>
        <v>787.65116827970814</v>
      </c>
      <c r="O15" s="3">
        <f t="shared" ref="O15" si="19">H15*(Other+Other2)</f>
        <v>239.24615222748943</v>
      </c>
      <c r="P15" s="23">
        <f t="shared" ref="P15" si="20">SUM(I15:O15)</f>
        <v>24832.657682188015</v>
      </c>
      <c r="Q15" s="3">
        <f>SUM(K15:O15)+SUM(K38:O38)</f>
        <v>7988.3432900104281</v>
      </c>
      <c r="R15" s="3">
        <f>SUM(I15:J15)+SUM(I38:J38)</f>
        <v>16844.314392177592</v>
      </c>
    </row>
    <row r="16" spans="1:19" x14ac:dyDescent="0.3">
      <c r="A16" s="16" t="s">
        <v>46</v>
      </c>
      <c r="B16" s="26" t="s">
        <v>47</v>
      </c>
      <c r="C16" s="18" t="s">
        <v>48</v>
      </c>
      <c r="D16" s="19">
        <v>9861.2999999999993</v>
      </c>
      <c r="E16" s="20">
        <f t="shared" si="8"/>
        <v>4.7410096153846153</v>
      </c>
      <c r="F16" s="21">
        <f t="shared" si="9"/>
        <v>5</v>
      </c>
      <c r="G16" s="21">
        <v>240740.97</v>
      </c>
      <c r="H16" s="22">
        <f t="shared" si="0"/>
        <v>4.4970673677834319E-2</v>
      </c>
      <c r="I16" s="3">
        <f t="shared" ref="I16:I23" si="21">H16*PRTax</f>
        <v>20157.183476692313</v>
      </c>
      <c r="J16" s="3">
        <f t="shared" ref="J16:J23" si="22">H16*WorkC</f>
        <v>2674.8561200643221</v>
      </c>
      <c r="K16" s="3">
        <f t="shared" ref="K16:K23" si="23">H16*Health</f>
        <v>8398.3367179854449</v>
      </c>
      <c r="L16" s="3">
        <f t="shared" ref="L16:L23" si="24">H16*Dental</f>
        <v>605.79095097937056</v>
      </c>
      <c r="M16" s="3">
        <f t="shared" ref="M16:M23" si="25">H16*Life</f>
        <v>431.9352259543366</v>
      </c>
      <c r="N16" s="3">
        <f t="shared" ref="N16:N23" si="26">H16*Penwion</f>
        <v>1067.6411187709393</v>
      </c>
      <c r="O16" s="3">
        <f t="shared" ref="O16:O23" si="27">H16*(Other+Other2)</f>
        <v>324.29207231886204</v>
      </c>
      <c r="P16" s="23">
        <f t="shared" si="10"/>
        <v>33660.0356827656</v>
      </c>
      <c r="Q16" s="3">
        <f t="shared" si="11"/>
        <v>10827.996086008954</v>
      </c>
      <c r="R16" s="3">
        <f t="shared" si="12"/>
        <v>22832.039596756636</v>
      </c>
    </row>
    <row r="17" spans="1:18" x14ac:dyDescent="0.3">
      <c r="A17" s="16" t="s">
        <v>49</v>
      </c>
      <c r="B17" s="26" t="s">
        <v>50</v>
      </c>
      <c r="C17" s="18" t="s">
        <v>51</v>
      </c>
      <c r="D17" s="19">
        <v>3020.3</v>
      </c>
      <c r="E17" s="20">
        <f t="shared" si="8"/>
        <v>1.4520673076923079</v>
      </c>
      <c r="F17" s="21">
        <f t="shared" si="9"/>
        <v>2</v>
      </c>
      <c r="G17" s="21">
        <v>161254.20000000001</v>
      </c>
      <c r="H17" s="22">
        <f t="shared" si="0"/>
        <v>3.0122459037114586E-2</v>
      </c>
      <c r="I17" s="3">
        <f t="shared" si="21"/>
        <v>13501.775355425534</v>
      </c>
      <c r="J17" s="3">
        <f t="shared" si="22"/>
        <v>1791.684164752166</v>
      </c>
      <c r="K17" s="3">
        <f t="shared" si="23"/>
        <v>5625.4116978483917</v>
      </c>
      <c r="L17" s="3">
        <f t="shared" si="24"/>
        <v>405.77362119716315</v>
      </c>
      <c r="M17" s="3">
        <f t="shared" si="25"/>
        <v>289.3207970088589</v>
      </c>
      <c r="N17" s="3">
        <f t="shared" si="26"/>
        <v>715.13217918210114</v>
      </c>
      <c r="O17" s="3">
        <f t="shared" si="27"/>
        <v>217.21877538385033</v>
      </c>
      <c r="P17" s="23">
        <f t="shared" si="10"/>
        <v>22546.316590798069</v>
      </c>
      <c r="Q17" s="3">
        <f>SUM(K17:O17)+SUM(K39:O39)</f>
        <v>7252.8570706203654</v>
      </c>
      <c r="R17" s="3">
        <f>SUM(I17:J17)+SUM(I39:J39)</f>
        <v>15293.459520177701</v>
      </c>
    </row>
    <row r="18" spans="1:18" x14ac:dyDescent="0.3">
      <c r="A18" s="16" t="s">
        <v>52</v>
      </c>
      <c r="B18" s="17">
        <v>6030.1</v>
      </c>
      <c r="C18" s="18" t="s">
        <v>53</v>
      </c>
      <c r="D18" s="19">
        <v>11058.3</v>
      </c>
      <c r="E18" s="20">
        <f t="shared" si="8"/>
        <v>5.3164903846153839</v>
      </c>
      <c r="F18" s="21">
        <f t="shared" si="9"/>
        <v>6</v>
      </c>
      <c r="G18" s="21">
        <v>520432.67</v>
      </c>
      <c r="H18" s="22">
        <f t="shared" si="0"/>
        <v>9.721738586437545E-2</v>
      </c>
      <c r="I18" s="3">
        <f t="shared" si="21"/>
        <v>43575.702201643791</v>
      </c>
      <c r="J18" s="3">
        <f t="shared" si="22"/>
        <v>5782.4910833869108</v>
      </c>
      <c r="K18" s="3">
        <f t="shared" si="23"/>
        <v>18155.483886686183</v>
      </c>
      <c r="L18" s="3">
        <f t="shared" si="24"/>
        <v>1309.5959615018287</v>
      </c>
      <c r="M18" s="3">
        <f t="shared" si="25"/>
        <v>933.75549209787061</v>
      </c>
      <c r="N18" s="3">
        <f t="shared" si="26"/>
        <v>2308.0214308505406</v>
      </c>
      <c r="O18" s="3">
        <f t="shared" si="27"/>
        <v>701.05304077132553</v>
      </c>
      <c r="P18" s="23">
        <f t="shared" si="10"/>
        <v>72766.103096938445</v>
      </c>
      <c r="Q18" s="3">
        <f t="shared" si="11"/>
        <v>23407.90981190775</v>
      </c>
      <c r="R18" s="3">
        <f t="shared" si="12"/>
        <v>49358.193285030706</v>
      </c>
    </row>
    <row r="19" spans="1:18" x14ac:dyDescent="0.3">
      <c r="A19" s="16" t="s">
        <v>54</v>
      </c>
      <c r="B19" s="17">
        <v>6041.1</v>
      </c>
      <c r="C19" s="18" t="s">
        <v>55</v>
      </c>
      <c r="D19" s="19">
        <v>25739.4</v>
      </c>
      <c r="E19" s="20">
        <f t="shared" si="8"/>
        <v>12.37471153846154</v>
      </c>
      <c r="F19" s="21">
        <f t="shared" si="9"/>
        <v>13</v>
      </c>
      <c r="G19" s="21">
        <v>1294847.6599999999</v>
      </c>
      <c r="H19" s="22">
        <f t="shared" si="0"/>
        <v>0.24187894391373166</v>
      </c>
      <c r="I19" s="3">
        <f t="shared" si="21"/>
        <v>108417.28292855887</v>
      </c>
      <c r="J19" s="3">
        <f t="shared" si="22"/>
        <v>14386.962002778198</v>
      </c>
      <c r="K19" s="3">
        <f t="shared" si="23"/>
        <v>45171.23382520031</v>
      </c>
      <c r="L19" s="3">
        <f t="shared" si="24"/>
        <v>3258.3028776730962</v>
      </c>
      <c r="M19" s="3">
        <f t="shared" si="25"/>
        <v>2323.2037180814882</v>
      </c>
      <c r="N19" s="3">
        <f t="shared" si="26"/>
        <v>5742.406888035438</v>
      </c>
      <c r="O19" s="3">
        <f t="shared" si="27"/>
        <v>1744.2350215612626</v>
      </c>
      <c r="P19" s="23">
        <f t="shared" si="10"/>
        <v>181043.62726188867</v>
      </c>
      <c r="Q19" s="3">
        <f t="shared" si="11"/>
        <v>58239.382330551591</v>
      </c>
      <c r="R19" s="3">
        <f t="shared" si="12"/>
        <v>122804.24493133706</v>
      </c>
    </row>
    <row r="20" spans="1:18" x14ac:dyDescent="0.3">
      <c r="A20" s="16" t="s">
        <v>56</v>
      </c>
      <c r="B20" s="17">
        <v>6051.1</v>
      </c>
      <c r="C20" s="18" t="s">
        <v>57</v>
      </c>
      <c r="D20" s="19">
        <v>58611.5</v>
      </c>
      <c r="E20" s="20">
        <f t="shared" si="8"/>
        <v>28.178605769230771</v>
      </c>
      <c r="F20" s="21">
        <f t="shared" si="9"/>
        <v>29</v>
      </c>
      <c r="G20" s="21">
        <v>1784396.6400000001</v>
      </c>
      <c r="H20" s="22">
        <f t="shared" si="0"/>
        <v>0.33332722306994111</v>
      </c>
      <c r="I20" s="3">
        <f t="shared" si="21"/>
        <v>149407.10119957264</v>
      </c>
      <c r="J20" s="3">
        <f t="shared" si="22"/>
        <v>19826.306561472327</v>
      </c>
      <c r="K20" s="3">
        <f t="shared" si="23"/>
        <v>62249.328899696033</v>
      </c>
      <c r="L20" s="3">
        <f t="shared" si="24"/>
        <v>4490.1843565305626</v>
      </c>
      <c r="M20" s="3">
        <f t="shared" si="25"/>
        <v>3201.5479786866317</v>
      </c>
      <c r="N20" s="3">
        <f t="shared" si="26"/>
        <v>7913.4649372755503</v>
      </c>
      <c r="O20" s="3">
        <f t="shared" si="27"/>
        <v>2403.6859377297287</v>
      </c>
      <c r="P20" s="23">
        <f t="shared" si="10"/>
        <v>249491.61987096348</v>
      </c>
      <c r="Q20" s="3">
        <f t="shared" si="11"/>
        <v>80258.212109918502</v>
      </c>
      <c r="R20" s="3">
        <f t="shared" si="12"/>
        <v>169233.40776104497</v>
      </c>
    </row>
    <row r="21" spans="1:18" x14ac:dyDescent="0.3">
      <c r="A21" s="16" t="s">
        <v>58</v>
      </c>
      <c r="B21" s="17">
        <v>7014.3</v>
      </c>
      <c r="C21" s="18" t="s">
        <v>59</v>
      </c>
      <c r="D21" s="19"/>
      <c r="E21" s="20">
        <f t="shared" si="8"/>
        <v>0</v>
      </c>
      <c r="F21" s="21">
        <f t="shared" si="9"/>
        <v>0</v>
      </c>
      <c r="G21" s="21">
        <v>0</v>
      </c>
      <c r="H21" s="22">
        <f t="shared" si="0"/>
        <v>0</v>
      </c>
      <c r="I21" s="3">
        <f t="shared" ref="I21" si="28">H21*PRTax</f>
        <v>0</v>
      </c>
      <c r="J21" s="3">
        <f t="shared" ref="J21" si="29">H21*WorkC</f>
        <v>0</v>
      </c>
      <c r="K21" s="3">
        <f t="shared" ref="K21" si="30">H21*Health</f>
        <v>0</v>
      </c>
      <c r="L21" s="3">
        <f t="shared" ref="L21" si="31">H21*Dental</f>
        <v>0</v>
      </c>
      <c r="M21" s="3">
        <f t="shared" ref="M21" si="32">H21*Life</f>
        <v>0</v>
      </c>
      <c r="N21" s="3">
        <f t="shared" ref="N21" si="33">H21*Penwion</f>
        <v>0</v>
      </c>
      <c r="O21" s="3">
        <f t="shared" ref="O21" si="34">H21*(Other+Other2)</f>
        <v>0</v>
      </c>
      <c r="P21" s="23">
        <f t="shared" ref="P21:P22" si="35">SUM(I21:O21)</f>
        <v>0</v>
      </c>
      <c r="Q21" s="3">
        <f t="shared" si="11"/>
        <v>0</v>
      </c>
      <c r="R21" s="3">
        <f t="shared" si="12"/>
        <v>0</v>
      </c>
    </row>
    <row r="22" spans="1:18" x14ac:dyDescent="0.3">
      <c r="A22" s="16" t="s">
        <v>60</v>
      </c>
      <c r="B22" s="17" t="s">
        <v>61</v>
      </c>
      <c r="C22" s="18" t="s">
        <v>61</v>
      </c>
      <c r="D22" s="19">
        <v>1602.3</v>
      </c>
      <c r="E22" s="20">
        <f t="shared" si="8"/>
        <v>0.77033653846153849</v>
      </c>
      <c r="F22" s="21">
        <f t="shared" si="9"/>
        <v>1</v>
      </c>
      <c r="G22" s="21">
        <v>37604.65</v>
      </c>
      <c r="H22" s="22">
        <f t="shared" si="0"/>
        <v>7.0245893082476673E-3</v>
      </c>
      <c r="I22" s="3">
        <f t="shared" ref="I22" si="36">H22*PRTax</f>
        <v>3148.6282938329841</v>
      </c>
      <c r="J22" s="3">
        <f t="shared" ref="J22" si="37">H22*WorkC</f>
        <v>417.82264230046434</v>
      </c>
      <c r="K22" s="3">
        <f t="shared" ref="K22" si="38">H22*Health</f>
        <v>1311.8519579861766</v>
      </c>
      <c r="L22" s="3">
        <f t="shared" ref="L22" si="39">H22*Dental</f>
        <v>94.626837653542665</v>
      </c>
      <c r="M22" s="3">
        <f t="shared" ref="M22" si="40">H22*Life</f>
        <v>67.469915879643352</v>
      </c>
      <c r="N22" s="3">
        <f t="shared" ref="N22" si="41">H22*Penwion</f>
        <v>166.76958058692549</v>
      </c>
      <c r="O22" s="3">
        <f t="shared" ref="O22" si="42">H22*(Other+Other2)</f>
        <v>50.655648173742492</v>
      </c>
      <c r="P22" s="23">
        <f t="shared" si="35"/>
        <v>5257.8248764134787</v>
      </c>
      <c r="Q22" s="3">
        <f t="shared" si="11"/>
        <v>1691.3739402800306</v>
      </c>
      <c r="R22" s="3">
        <f t="shared" si="12"/>
        <v>3566.4509361334485</v>
      </c>
    </row>
    <row r="23" spans="1:18" x14ac:dyDescent="0.3">
      <c r="A23" s="16" t="s">
        <v>35</v>
      </c>
      <c r="B23" s="17">
        <v>6508.1</v>
      </c>
      <c r="C23" s="18" t="s">
        <v>62</v>
      </c>
      <c r="D23" s="19">
        <v>4182.8999999999996</v>
      </c>
      <c r="E23" s="20">
        <f t="shared" si="8"/>
        <v>2.0110096153846153</v>
      </c>
      <c r="F23" s="21">
        <f t="shared" si="9"/>
        <v>3</v>
      </c>
      <c r="G23" s="21">
        <v>208332.39</v>
      </c>
      <c r="H23" s="22">
        <f t="shared" si="0"/>
        <v>3.8916715867736658E-2</v>
      </c>
      <c r="I23" s="3">
        <f t="shared" si="21"/>
        <v>17443.620873371987</v>
      </c>
      <c r="J23" s="3">
        <f t="shared" si="22"/>
        <v>2314.766648980135</v>
      </c>
      <c r="K23" s="3">
        <f t="shared" si="23"/>
        <v>7267.7515608691947</v>
      </c>
      <c r="L23" s="3">
        <f t="shared" si="24"/>
        <v>524.23929611110691</v>
      </c>
      <c r="M23" s="3">
        <f t="shared" si="25"/>
        <v>373.7880509007544</v>
      </c>
      <c r="N23" s="3">
        <f t="shared" si="26"/>
        <v>923.91513557423855</v>
      </c>
      <c r="O23" s="3">
        <f t="shared" si="27"/>
        <v>280.63583229826389</v>
      </c>
      <c r="P23" s="23">
        <f t="shared" si="10"/>
        <v>29128.71739810568</v>
      </c>
      <c r="Q23" s="3">
        <f t="shared" si="11"/>
        <v>9370.3298757535576</v>
      </c>
      <c r="R23" s="3">
        <f t="shared" si="12"/>
        <v>19758.387522352121</v>
      </c>
    </row>
    <row r="24" spans="1:18" x14ac:dyDescent="0.3">
      <c r="B24" s="6"/>
      <c r="C24" s="2"/>
      <c r="D24" s="27">
        <f t="shared" ref="D24:R24" si="43">SUM(D5:D23)</f>
        <v>156033.79999999999</v>
      </c>
      <c r="E24" s="27">
        <f>SUM(E5:E23)</f>
        <v>75.016249999999999</v>
      </c>
      <c r="F24" s="28">
        <f>SUM(F5:F23)</f>
        <v>84</v>
      </c>
      <c r="G24" s="28">
        <f t="shared" si="43"/>
        <v>5353288.05</v>
      </c>
      <c r="H24" s="29">
        <f t="shared" si="43"/>
        <v>1</v>
      </c>
      <c r="I24" s="30">
        <f t="shared" si="43"/>
        <v>448229.52000000008</v>
      </c>
      <c r="J24" s="30">
        <f t="shared" si="43"/>
        <v>59480.010000000009</v>
      </c>
      <c r="K24" s="30">
        <f t="shared" si="43"/>
        <v>186751.41</v>
      </c>
      <c r="L24" s="30">
        <f t="shared" si="43"/>
        <v>13470.8</v>
      </c>
      <c r="M24" s="30">
        <f t="shared" si="43"/>
        <v>9604.8199999999979</v>
      </c>
      <c r="N24" s="30">
        <f t="shared" si="43"/>
        <v>23740.83</v>
      </c>
      <c r="O24" s="30">
        <f t="shared" si="43"/>
        <v>7211.1900000000005</v>
      </c>
      <c r="P24" s="30">
        <f t="shared" si="43"/>
        <v>748488.58000000007</v>
      </c>
      <c r="Q24" s="30">
        <f t="shared" si="43"/>
        <v>240779.05</v>
      </c>
      <c r="R24" s="30">
        <f t="shared" si="43"/>
        <v>507709.53</v>
      </c>
    </row>
    <row r="25" spans="1:18" x14ac:dyDescent="0.3">
      <c r="E25" s="5" t="s">
        <v>92</v>
      </c>
      <c r="G25" s="50">
        <v>5353288.05</v>
      </c>
    </row>
    <row r="26" spans="1:18" x14ac:dyDescent="0.3">
      <c r="G26" s="24">
        <f>G25-G24</f>
        <v>0</v>
      </c>
    </row>
    <row r="27" spans="1:18" ht="32.15" x14ac:dyDescent="0.45">
      <c r="B27" s="6"/>
      <c r="C27" s="6"/>
      <c r="D27" s="31"/>
      <c r="E27" s="32" t="s">
        <v>63</v>
      </c>
      <c r="F27" s="33" t="s">
        <v>64</v>
      </c>
      <c r="G27" s="34" t="s">
        <v>65</v>
      </c>
    </row>
    <row r="28" spans="1:18" x14ac:dyDescent="0.3">
      <c r="B28" s="6" t="s">
        <v>12</v>
      </c>
      <c r="C28" s="6" t="s">
        <v>66</v>
      </c>
      <c r="D28" s="31" t="s">
        <v>67</v>
      </c>
      <c r="E28" s="21">
        <v>448229.52</v>
      </c>
      <c r="F28" s="35">
        <f>I40</f>
        <v>0</v>
      </c>
      <c r="G28" s="36">
        <f t="shared" ref="G28:G35" si="44">E28-F28</f>
        <v>448229.52</v>
      </c>
    </row>
    <row r="29" spans="1:18" x14ac:dyDescent="0.3">
      <c r="B29" s="6" t="s">
        <v>68</v>
      </c>
      <c r="C29" s="6" t="s">
        <v>69</v>
      </c>
      <c r="D29" s="31" t="s">
        <v>70</v>
      </c>
      <c r="E29" s="21">
        <v>186751.41</v>
      </c>
      <c r="F29" s="35">
        <f>K40</f>
        <v>0</v>
      </c>
      <c r="G29" s="36">
        <f t="shared" si="44"/>
        <v>186751.41</v>
      </c>
    </row>
    <row r="30" spans="1:18" x14ac:dyDescent="0.3">
      <c r="B30" s="6" t="s">
        <v>15</v>
      </c>
      <c r="C30" s="6" t="s">
        <v>71</v>
      </c>
      <c r="D30" s="31" t="s">
        <v>72</v>
      </c>
      <c r="E30" s="21">
        <v>13470.8</v>
      </c>
      <c r="F30" s="35">
        <f>L40</f>
        <v>0</v>
      </c>
      <c r="G30" s="36">
        <f t="shared" si="44"/>
        <v>13470.8</v>
      </c>
    </row>
    <row r="31" spans="1:18" x14ac:dyDescent="0.3">
      <c r="B31" s="6" t="s">
        <v>68</v>
      </c>
      <c r="C31" s="6" t="s">
        <v>73</v>
      </c>
      <c r="D31" s="31" t="s">
        <v>74</v>
      </c>
      <c r="E31" s="21">
        <v>9604.82</v>
      </c>
      <c r="F31" s="35">
        <f>M40</f>
        <v>0</v>
      </c>
      <c r="G31" s="36">
        <f t="shared" si="44"/>
        <v>9604.82</v>
      </c>
    </row>
    <row r="32" spans="1:18" x14ac:dyDescent="0.3">
      <c r="B32" s="6" t="s">
        <v>13</v>
      </c>
      <c r="C32" s="6" t="s">
        <v>75</v>
      </c>
      <c r="D32" s="31" t="s">
        <v>76</v>
      </c>
      <c r="E32" s="21">
        <v>59480.01</v>
      </c>
      <c r="F32" s="35">
        <f>J40</f>
        <v>0</v>
      </c>
      <c r="G32" s="36">
        <f t="shared" si="44"/>
        <v>59480.01</v>
      </c>
    </row>
    <row r="33" spans="2:18" x14ac:dyDescent="0.3">
      <c r="B33" s="6" t="s">
        <v>17</v>
      </c>
      <c r="C33" s="6" t="s">
        <v>77</v>
      </c>
      <c r="D33" s="31" t="s">
        <v>78</v>
      </c>
      <c r="E33" s="21">
        <v>23740.83</v>
      </c>
      <c r="F33" s="35">
        <f>N40</f>
        <v>0</v>
      </c>
      <c r="G33" s="36">
        <f t="shared" si="44"/>
        <v>23740.83</v>
      </c>
    </row>
    <row r="34" spans="2:18" x14ac:dyDescent="0.3">
      <c r="B34" s="6" t="s">
        <v>79</v>
      </c>
      <c r="C34" s="6" t="s">
        <v>80</v>
      </c>
      <c r="D34" s="31" t="s">
        <v>81</v>
      </c>
      <c r="E34" s="21">
        <v>0</v>
      </c>
      <c r="F34" s="35"/>
      <c r="G34" s="36">
        <f t="shared" si="44"/>
        <v>0</v>
      </c>
    </row>
    <row r="35" spans="2:18" x14ac:dyDescent="0.3">
      <c r="B35" s="6" t="s">
        <v>79</v>
      </c>
      <c r="C35" s="6" t="s">
        <v>82</v>
      </c>
      <c r="D35" s="31" t="s">
        <v>83</v>
      </c>
      <c r="E35" s="21">
        <v>7211.19</v>
      </c>
      <c r="F35" s="35">
        <f>O40</f>
        <v>0</v>
      </c>
      <c r="G35" s="36">
        <f t="shared" si="44"/>
        <v>7211.19</v>
      </c>
      <c r="H35" s="37">
        <f>SUM(G34:G35)</f>
        <v>7211.19</v>
      </c>
    </row>
    <row r="36" spans="2:18" x14ac:dyDescent="0.3">
      <c r="B36" s="6"/>
      <c r="C36" s="6"/>
      <c r="D36" s="31"/>
      <c r="E36" s="38">
        <f>SUM(E28:E35)</f>
        <v>748488.58</v>
      </c>
      <c r="F36" s="3"/>
      <c r="G36" s="39">
        <f>SUM(G28:G35)</f>
        <v>748488.58</v>
      </c>
    </row>
    <row r="37" spans="2:18" ht="28.8" hidden="1" x14ac:dyDescent="0.3">
      <c r="B37" s="6"/>
      <c r="C37" s="2"/>
      <c r="E37" s="40"/>
      <c r="F37" s="6"/>
      <c r="G37" s="41" t="s">
        <v>84</v>
      </c>
      <c r="H37" s="6"/>
      <c r="I37" s="42" t="s">
        <v>12</v>
      </c>
      <c r="J37" s="42" t="s">
        <v>13</v>
      </c>
      <c r="K37" s="42" t="s">
        <v>14</v>
      </c>
      <c r="L37" s="43" t="s">
        <v>15</v>
      </c>
      <c r="M37" s="43" t="s">
        <v>16</v>
      </c>
      <c r="N37" s="43" t="s">
        <v>17</v>
      </c>
      <c r="O37" s="43" t="s">
        <v>18</v>
      </c>
      <c r="P37" s="43" t="s">
        <v>19</v>
      </c>
      <c r="Q37" s="44" t="s">
        <v>85</v>
      </c>
      <c r="R37" s="44" t="s">
        <v>86</v>
      </c>
    </row>
    <row r="38" spans="2:18" hidden="1" x14ac:dyDescent="0.3">
      <c r="B38" s="6" t="s">
        <v>44</v>
      </c>
      <c r="C38" s="3" t="s">
        <v>87</v>
      </c>
      <c r="D38" s="45" t="s">
        <v>88</v>
      </c>
      <c r="E38" s="2"/>
      <c r="F38" s="2"/>
      <c r="G38" s="46"/>
      <c r="H38" s="6"/>
      <c r="I38" s="47"/>
      <c r="J38" s="47"/>
      <c r="K38" s="47"/>
      <c r="L38" s="47"/>
      <c r="M38" s="47"/>
      <c r="N38" s="47"/>
      <c r="O38" s="47"/>
      <c r="P38" s="48">
        <f>SUM(I38:O38)</f>
        <v>0</v>
      </c>
      <c r="Q38" s="3">
        <f t="shared" ref="Q38:Q39" si="45">SUM(K38,M38)</f>
        <v>0</v>
      </c>
      <c r="R38" s="3">
        <f t="shared" ref="R38:R39" si="46">SUM(O38,L38)</f>
        <v>0</v>
      </c>
    </row>
    <row r="39" spans="2:18" hidden="1" x14ac:dyDescent="0.3">
      <c r="B39" s="6" t="s">
        <v>50</v>
      </c>
      <c r="C39" s="3" t="s">
        <v>89</v>
      </c>
      <c r="D39" s="45" t="s">
        <v>90</v>
      </c>
      <c r="E39" s="2"/>
      <c r="F39" s="2"/>
      <c r="G39" s="46"/>
      <c r="H39" s="6"/>
      <c r="I39" s="47"/>
      <c r="J39" s="47"/>
      <c r="K39" s="47"/>
      <c r="L39" s="47"/>
      <c r="M39" s="47"/>
      <c r="N39" s="47"/>
      <c r="O39" s="47"/>
      <c r="P39" s="48">
        <f>SUM(I39:O39)</f>
        <v>0</v>
      </c>
      <c r="Q39" s="3">
        <f t="shared" si="45"/>
        <v>0</v>
      </c>
      <c r="R39" s="3">
        <f t="shared" si="46"/>
        <v>0</v>
      </c>
    </row>
    <row r="40" spans="2:18" hidden="1" x14ac:dyDescent="0.3">
      <c r="B40" s="6"/>
      <c r="C40" s="23" t="s">
        <v>91</v>
      </c>
      <c r="D40" s="45"/>
      <c r="E40" s="2"/>
      <c r="F40" s="2"/>
      <c r="G40" s="28">
        <f>SUM(G38:G39,G24)</f>
        <v>5353288.05</v>
      </c>
      <c r="H40" s="6"/>
      <c r="I40" s="49">
        <f>SUM(I38:I39)</f>
        <v>0</v>
      </c>
      <c r="J40" s="49">
        <f t="shared" ref="J40:O40" si="47">SUM(J38:J39)</f>
        <v>0</v>
      </c>
      <c r="K40" s="49">
        <f t="shared" si="47"/>
        <v>0</v>
      </c>
      <c r="L40" s="49">
        <f t="shared" si="47"/>
        <v>0</v>
      </c>
      <c r="M40" s="49">
        <f t="shared" si="47"/>
        <v>0</v>
      </c>
      <c r="N40" s="49">
        <f t="shared" si="47"/>
        <v>0</v>
      </c>
      <c r="O40" s="49">
        <f t="shared" si="47"/>
        <v>0</v>
      </c>
      <c r="R40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459AA05-2BA8-4A74-B520-A8F3D7D4202A}"/>
</file>

<file path=customXml/itemProps2.xml><?xml version="1.0" encoding="utf-8"?>
<ds:datastoreItem xmlns:ds="http://schemas.openxmlformats.org/officeDocument/2006/customXml" ds:itemID="{234789D8-85FD-4C9F-BEB0-0E1492C78917}"/>
</file>

<file path=customXml/itemProps3.xml><?xml version="1.0" encoding="utf-8"?>
<ds:datastoreItem xmlns:ds="http://schemas.openxmlformats.org/officeDocument/2006/customXml" ds:itemID="{787B444E-215D-4B0C-8C9E-A93B26FF6A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19</vt:i4>
      </vt:variant>
    </vt:vector>
  </HeadingPairs>
  <TitlesOfParts>
    <vt:vector size="21" baseType="lpstr">
      <vt:lpstr>Acctg</vt:lpstr>
      <vt:lpstr>Employee Totals by Account</vt:lpstr>
      <vt:lpstr>'Employee Totals by Account'!CHealthLife</vt:lpstr>
      <vt:lpstr>'Employee Totals by Account'!COtherBen</vt:lpstr>
      <vt:lpstr>'Employee Totals by Account'!CPens</vt:lpstr>
      <vt:lpstr>'Employee Totals by Account'!CPRTax</vt:lpstr>
      <vt:lpstr>'Employee Totals by Account'!CWage</vt:lpstr>
      <vt:lpstr>'Employee Totals by Account'!CWorkC</vt:lpstr>
      <vt:lpstr>'Employee Totals by Account'!Dental</vt:lpstr>
      <vt:lpstr>'Employee Totals by Account'!EBLnRange</vt:lpstr>
      <vt:lpstr>'Employee Totals by Account'!Health</vt:lpstr>
      <vt:lpstr>'Employee Totals by Account'!HealthLife</vt:lpstr>
      <vt:lpstr>'Employee Totals by Account'!Life</vt:lpstr>
      <vt:lpstr>'Employee Totals by Account'!Other</vt:lpstr>
      <vt:lpstr>'Employee Totals by Account'!Other2</vt:lpstr>
      <vt:lpstr>'Employee Totals by Account'!Penwion</vt:lpstr>
      <vt:lpstr>'Employee Totals by Account'!PRTax</vt:lpstr>
      <vt:lpstr>'Employee Totals by Account'!SalAcct</vt:lpstr>
      <vt:lpstr>'Employee Totals by Account'!TotBenRange</vt:lpstr>
      <vt:lpstr>'Employee Totals by Account'!TotTaxRange</vt:lpstr>
      <vt:lpstr>'Employee Totals by Account'!WorkC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2022-06-14T10:12:00Z</dcterms:created>
  <dcterms:modified xsi:type="dcterms:W3CDTF">2023-09-13T19:56:54Z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